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Michael Herzog"/>
  <workbookPr defaultThemeVersion="124226"/>
  <bookViews>
    <workbookView activeTab="0" xWindow="240" yWindow="60" windowWidth="15480" windowHeight="9975" tabRatio="500"/>
  </bookViews>
  <sheets>
    <sheet name="Tabelle1" sheetId="1" r:id="rId4"/>
    <sheet name="Tabelle2" sheetId="2" state="hidden" r:id="rId5"/>
  </sheets>
  <calcPr/>
  <extLst>
    <ext uri="smNativeData">
      <pm:revision xmlns:pm="smNativeData" day="1618350852" val="766" rev="120"/>
      <pm:docPrefs xmlns:pm="smNativeData" id="1618350852" fixedDigits="0" showNotice="1" showFrameBounds="1" autoChart="1" recalcOnPrint="1" recalcOnCopy="1" finalRounding="1" compatTextArt="1" tab="567" useDefinedPrintRange="1" printArea="currentSheet"/>
      <pm:compatibility xmlns:pm="smNativeData" id="1618350852" overlapCells="1"/>
      <pm:defCurrency xmlns:pm="smNativeData" id="1618350852"/>
    </ext>
  </extLst>
</workbook>
</file>

<file path=xl/sharedStrings.xml><?xml version="1.0" encoding="utf-8"?>
<sst xmlns="http://schemas.openxmlformats.org/spreadsheetml/2006/main" count="58" uniqueCount="48">
  <si>
    <t>Berechnung der Konfidenzintervalle für Cramers V</t>
  </si>
  <si>
    <t>und Pearsons CCcorr in 2x2 Tafeln der Form</t>
  </si>
  <si>
    <t>a</t>
  </si>
  <si>
    <t>b</t>
  </si>
  <si>
    <t>a+b</t>
  </si>
  <si>
    <t>Chi² =</t>
  </si>
  <si>
    <t>c</t>
  </si>
  <si>
    <t>d</t>
  </si>
  <si>
    <t>c+d</t>
  </si>
  <si>
    <t>a+c</t>
  </si>
  <si>
    <t>b+d</t>
  </si>
  <si>
    <t>n</t>
  </si>
  <si>
    <t>Einfügen der Werte bei a bis d</t>
  </si>
  <si>
    <t>Cramers V =</t>
  </si>
  <si>
    <t>K.I. =</t>
  </si>
  <si>
    <r>
      <t>Pearson CC</t>
    </r>
    <r>
      <rPr>
        <rFont val="Arial"/>
        <charset val="0"/>
        <family val="2"/>
        <sz val="10"/>
        <b/>
        <i val="0"/>
        <extLst>
          <ext uri="smNativeData">
            <pm:charSpec xmlns:pm="smNativeData" id="1618350852">
              <pm:latin face="Arial" sz="200" weight="bold" i="0"/>
              <pm:cs/>
              <pm:ea/>
            </pm:charSpec>
          </ext>
        </extLst>
      </rPr>
      <t xml:space="preserve">corr </t>
    </r>
    <r>
      <rPr>
        <rFont val="Arial"/>
        <charset val="0"/>
        <family val="2"/>
        <sz val="12"/>
        <b/>
        <i val="0"/>
        <extLst>
          <ext uri="smNativeData">
            <pm:charSpec xmlns:pm="smNativeData" id="1618350852">
              <pm:latin face="Arial" sz="240" weight="bold" i="0"/>
              <pm:cs/>
              <pm:ea/>
            </pm:charSpec>
          </ext>
        </extLst>
      </rPr>
      <t>=</t>
    </r>
  </si>
  <si>
    <t>a11</t>
  </si>
  <si>
    <t>a12</t>
  </si>
  <si>
    <t>a21</t>
  </si>
  <si>
    <t>a22</t>
  </si>
  <si>
    <t>b11</t>
  </si>
  <si>
    <t>b12</t>
  </si>
  <si>
    <t>b21</t>
  </si>
  <si>
    <t>b22</t>
  </si>
  <si>
    <t>n1.*n.1</t>
  </si>
  <si>
    <t>n1.*n.2</t>
  </si>
  <si>
    <t>n2.*n.1</t>
  </si>
  <si>
    <t>n2.*n.2</t>
  </si>
  <si>
    <t>1. Term</t>
  </si>
  <si>
    <t>Sum</t>
  </si>
  <si>
    <t>4*Sum</t>
  </si>
  <si>
    <t>2. Term</t>
  </si>
  <si>
    <t>(b11+b12)²</t>
  </si>
  <si>
    <t>(b21+b22)²</t>
  </si>
  <si>
    <t>(b11+b21)²</t>
  </si>
  <si>
    <t>(b12+b22)²</t>
  </si>
  <si>
    <t>1.Summ</t>
  </si>
  <si>
    <t>2.Summ</t>
  </si>
  <si>
    <t>3*Summe</t>
  </si>
  <si>
    <t>3. Term</t>
  </si>
  <si>
    <t>4. Term</t>
  </si>
  <si>
    <t>2*Summe</t>
  </si>
  <si>
    <t>n²*sigm²Chi² =</t>
  </si>
  <si>
    <t>sigm² CramersV =</t>
  </si>
  <si>
    <t>SE von V =</t>
  </si>
  <si>
    <r>
      <t>sigm² Pears C</t>
    </r>
    <r>
      <rPr>
        <rFont val="Arial"/>
        <charset val="0"/>
        <family val="2"/>
        <sz val="8"/>
        <b/>
        <i val="0"/>
        <extLst>
          <ext uri="smNativeData">
            <pm:charSpec xmlns:pm="smNativeData" id="1618350852">
              <pm:latin face="Arial" sz="160" weight="bold" i="0"/>
              <pm:cs/>
              <pm:ea/>
            </pm:charSpec>
          </ext>
        </extLst>
      </rPr>
      <t>corr</t>
    </r>
    <r>
      <rPr>
        <rFont val="Arial"/>
        <charset val="0"/>
        <family val="2"/>
        <sz val="10"/>
        <b/>
        <i val="0"/>
        <extLst>
          <ext uri="smNativeData">
            <pm:charSpec xmlns:pm="smNativeData" id="1618350852">
              <pm:latin face="Arial" sz="200" weight="bold" i="0"/>
              <pm:cs/>
              <pm:ea/>
            </pm:charSpec>
          </ext>
        </extLst>
      </rPr>
      <t xml:space="preserve"> =</t>
    </r>
  </si>
  <si>
    <t>SE von Ccorr =</t>
  </si>
  <si>
    <t>lancia</t>
  </si>
</sst>
</file>

<file path=xl/styles.xml><?xml version="1.0" encoding="utf-8"?>
<styleSheet xmlns="http://schemas.openxmlformats.org/spreadsheetml/2006/main">
  <numFmts count="10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0.000"/>
    <numFmt numFmtId="165" formatCode="0.0000"/>
  </numFmts>
  <fonts count="10">
    <font>
      <name val="Arial"/>
      <family val="2"/>
      <color rgb="FF000000"/>
      <sz val="10"/>
      <extLst>
        <ext uri="smNativeData">
          <pm:charSpec xmlns:pm="smNativeData" id="1618350852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FF0000"/>
      <sz val="10"/>
      <extLst>
        <ext uri="smNativeData">
          <pm:charSpec xmlns:pm="smNativeData" id="1618350852" fgClr="FF0000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618350852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0000FF"/>
      <sz val="16"/>
      <extLst>
        <ext uri="smNativeData">
          <pm:charSpec xmlns:pm="smNativeData" id="1618350852" fgClr="0000FF" kern="1">
            <pm:latin face="Arial" sz="320" lang="default"/>
            <pm:cs face="Times New Roman" sz="320" lang="default"/>
            <pm:ea face="SimSun" sz="320" lang="default"/>
          </pm:charSpec>
        </ext>
      </extLst>
    </font>
    <font>
      <name val="Arial"/>
      <family val="2"/>
      <color rgb="FF000000"/>
      <sz val="12"/>
      <extLst>
        <ext uri="smNativeData">
          <pm:charSpec xmlns:pm="smNativeData" id="1618350852" kern="1">
            <pm:latin face="Arial" sz="240" lang="default"/>
            <pm:cs face="Times New Roman" sz="240" lang="default"/>
            <pm:ea face="SimSun" sz="240" lang="default"/>
          </pm:charSpec>
        </ext>
      </extLst>
    </font>
    <font>
      <name val="Arial"/>
      <family val="2"/>
      <color rgb="FFFF0000"/>
      <sz val="12"/>
      <extLst>
        <ext uri="smNativeData">
          <pm:charSpec xmlns:pm="smNativeData" id="1618350852" fgClr="FF0000" kern="1">
            <pm:latin face="Arial" sz="240" lang="default"/>
            <pm:cs face="Times New Roman" sz="240" lang="default"/>
            <pm:ea face="SimSun" sz="240" lang="default"/>
          </pm:charSpec>
        </ext>
      </extLst>
    </font>
    <font>
      <name val="Arial"/>
      <family val="2"/>
      <color rgb="FF0000FF"/>
      <sz val="12"/>
      <extLst>
        <ext uri="smNativeData">
          <pm:charSpec xmlns:pm="smNativeData" id="1618350852" fgClr="0000FF" kern="1">
            <pm:latin face="Arial" sz="240" lang="default"/>
            <pm:cs face="Times New Roman" sz="240" lang="default"/>
            <pm:ea face="SimSun" sz="240" lang="default"/>
          </pm:charSpec>
        </ext>
      </extLst>
    </font>
    <font>
      <name val="Arial"/>
      <family val="2"/>
      <b/>
      <color rgb="FF000000"/>
      <sz val="12"/>
      <extLst>
        <ext uri="smNativeData">
          <pm:charSpec xmlns:pm="smNativeData" id="1618350852" kern="1">
            <pm:latin face="Arial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Arial"/>
      <family val="2"/>
      <b/>
      <color rgb="FFFF0000"/>
      <sz val="12"/>
      <extLst>
        <ext uri="smNativeData">
          <pm:charSpec xmlns:pm="smNativeData" id="1618350852" fgClr="FF0000" kern="1">
            <pm:latin face="Arial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Arial"/>
      <family val="2"/>
      <b/>
      <color rgb="FF000000"/>
      <sz val="8"/>
      <extLst>
        <ext uri="smNativeData">
          <pm:charSpec xmlns:pm="smNativeData" id="1618350852" kern="1">
            <pm:latin face="Arial" sz="160" lang="default" weight="bold"/>
            <pm:cs face="Times New Roman" sz="160" lang="default" weight="bold"/>
            <pm:ea face="SimSun" sz="160" lang="default" weight="bold"/>
          </pm:charSpec>
        </ext>
      </extLst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852"/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18350852">
            <pm:line position="bottom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18350852"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18350852"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852">
            <pm:line position="left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852"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18350852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18350852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852"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2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18350852">
            <pm:line position="top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18350852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18350852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18350852"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18350852"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2">
    <xf numFmtId="0" fontId="0" fillId="0" borderId="0" xfId="0"/>
    <xf numFmtId="0" fontId="7" fillId="0" borderId="1" xfId="0" applyFont="1" applyBorder="1" applyAlignment="1" applyProtection="1">
      <alignment horizontal="center"/>
      <protection locked="0" hidden="0"/>
    </xf>
    <xf numFmtId="0" fontId="7" fillId="0" borderId="2" xfId="0" applyFont="1" applyBorder="1" applyAlignment="1" applyProtection="1">
      <alignment horizontal="center"/>
      <protection locked="0" hidden="0"/>
    </xf>
    <xf numFmtId="0" fontId="7" fillId="0" borderId="3" xfId="0" applyFont="1" applyBorder="1" applyAlignment="1" applyProtection="1">
      <alignment horizontal="center"/>
      <protection locked="0" hidden="0"/>
    </xf>
    <xf numFmtId="0" fontId="3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7" xfId="0" applyFont="1" applyBorder="1" applyAlignment="1">
      <alignment horizontal="left"/>
    </xf>
    <xf numFmtId="0" fontId="0" fillId="0" borderId="8" xfId="0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7" fillId="0" borderId="7" xfId="0" applyFont="1" applyBorder="1" applyAlignment="1">
      <alignment horizontal="left"/>
    </xf>
    <xf numFmtId="165" fontId="4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5" fontId="5" fillId="0" borderId="16" xfId="0" applyNumberFormat="1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 quotePrefix="1">
      <alignment horizontal="center"/>
    </xf>
    <xf numFmtId="0" fontId="2" fillId="0" borderId="0" xfId="0" applyFont="1" applyAlignment="1" quotePrefix="1">
      <alignment/>
    </xf>
  </cellXfs>
  <cellStyles count="1">
    <cellStyle name="Normal" xfId="0" builtinId="0"/>
  </cellStyles>
  <dxfs count="0"/>
  <tableStyles count="0"/>
  <extLst>
    <ext uri="smNativeData">
      <pm:charStyles xmlns:pm="smNativeData" id="1618350852" count="1">
        <pm:charStyle name="Normal" fontId="0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view="normal" workbookViewId="0">
      <selection activeCell="A9" sqref="A9"/>
    </sheetView>
  </sheetViews>
  <sheetFormatPr baseColWidth="9" defaultColWidth="10.000000" defaultRowHeight="13.45"/>
  <cols>
    <col min="1" max="8" width="10.144144" customWidth="1" style="0"/>
    <col min="9" max="16384" width="10.000000" style="0"/>
  </cols>
  <sheetData>
    <row r="1" spans="1:8" s="7" customFormat="1">
      <c r="A1" s="4" t="s">
        <v>0</v>
      </c>
      <c r="B1" s="5"/>
      <c r="C1" s="5"/>
      <c r="D1" s="5"/>
      <c r="E1" s="5"/>
      <c r="F1" s="5"/>
      <c r="G1" s="5"/>
      <c r="H1" s="6"/>
    </row>
    <row r="2" spans="1:8" s="7" customFormat="1">
      <c r="A2" s="8" t="s">
        <v>1</v>
      </c>
      <c r="H2" s="9"/>
    </row>
    <row r="3" spans="1:8" s="11" customFormat="1" ht="15.80">
      <c r="A3" s="10"/>
      <c r="F3" s="12" t="s">
        <v>2</v>
      </c>
      <c r="G3" s="13" t="s">
        <v>3</v>
      </c>
      <c r="H3" s="14" t="s">
        <v>4</v>
      </c>
    </row>
    <row r="4" spans="1:8" s="11" customFormat="1" ht="15.80">
      <c r="A4" s="15" t="s">
        <v>5</v>
      </c>
      <c r="B4" s="16">
        <f>(E9+F9)*POWER((A9*D9-B9*C9),2)/(E9*F9*G9*H9)</f>
        <v>4.73806743680392994</v>
      </c>
      <c r="F4" s="17" t="s">
        <v>6</v>
      </c>
      <c r="G4" s="18" t="s">
        <v>7</v>
      </c>
      <c r="H4" s="19" t="s">
        <v>8</v>
      </c>
    </row>
    <row r="5" spans="1:8" s="11" customFormat="1" ht="15.80">
      <c r="A5" s="10"/>
      <c r="F5" s="20" t="s">
        <v>9</v>
      </c>
      <c r="G5" s="20" t="s">
        <v>10</v>
      </c>
      <c r="H5" s="21" t="s">
        <v>11</v>
      </c>
    </row>
    <row r="6" spans="1:8" s="11" customFormat="1" ht="15.80">
      <c r="A6" s="22" t="s">
        <v>12</v>
      </c>
      <c r="F6" s="20"/>
      <c r="G6" s="20"/>
      <c r="H6" s="23">
        <f>A9+B9+C9+D9</f>
        <v>313</v>
      </c>
    </row>
    <row r="7" spans="1:8" s="11" customFormat="1" ht="15.80">
      <c r="A7" s="10"/>
      <c r="H7" s="24"/>
    </row>
    <row r="8" spans="1:8" s="11" customFormat="1" ht="15.80">
      <c r="A8" s="25" t="s">
        <v>2</v>
      </c>
      <c r="B8" s="26" t="s">
        <v>3</v>
      </c>
      <c r="C8" s="26" t="s">
        <v>6</v>
      </c>
      <c r="D8" s="27" t="s">
        <v>7</v>
      </c>
      <c r="E8" s="20" t="s">
        <v>4</v>
      </c>
      <c r="F8" s="20" t="s">
        <v>8</v>
      </c>
      <c r="G8" s="20" t="s">
        <v>9</v>
      </c>
      <c r="H8" s="14" t="s">
        <v>10</v>
      </c>
    </row>
    <row r="9" spans="1:8" s="11" customFormat="1" ht="15.80">
      <c r="A9" s="1" t="n">
        <v>9</v>
      </c>
      <c r="B9" s="2" t="n">
        <v>153</v>
      </c>
      <c r="C9" s="2" t="n">
        <v>19</v>
      </c>
      <c r="D9" s="3" t="n">
        <v>132</v>
      </c>
      <c r="E9" s="11">
        <f>A9+B9</f>
        <v>162</v>
      </c>
      <c r="F9" s="11">
        <f>C9+D9</f>
        <v>151</v>
      </c>
      <c r="G9" s="11">
        <f>A9+C9</f>
        <v>28</v>
      </c>
      <c r="H9" s="24">
        <f>B9+D9</f>
        <v>285</v>
      </c>
    </row>
    <row r="10" spans="1:8" s="11" customFormat="1" ht="15.80">
      <c r="A10" s="10"/>
      <c r="H10" s="24"/>
    </row>
    <row r="11" spans="1:8" s="11" customFormat="1" ht="15.80">
      <c r="A11" s="28" t="s">
        <v>13</v>
      </c>
      <c r="C11" s="29">
        <f>SQRT(POWER(((A9*D9)-(B9*C9)),2)/(E9*F9*G9*H9))</f>
        <v>0.123034936683614005</v>
      </c>
      <c r="E11" s="30" t="s">
        <v>14</v>
      </c>
      <c r="F11" s="31">
        <f>C11-1.96*G37</f>
        <v>0.0170088045220810002</v>
      </c>
      <c r="G11" s="31">
        <f>C11+1.96*G37</f>
        <v>0.229061068845147009</v>
      </c>
      <c r="H11" s="24"/>
    </row>
    <row r="12" spans="1:8" s="11" customFormat="1" ht="15.80">
      <c r="A12" s="28" t="s">
        <v>15</v>
      </c>
      <c r="C12" s="29">
        <f>SQRT(2*B4/(B4+E9+F9))</f>
        <v>0.172695488355701006</v>
      </c>
      <c r="E12" s="30" t="s">
        <v>14</v>
      </c>
      <c r="F12" s="31">
        <f>C12-1.96*G39</f>
        <v>0.0260932679198270012</v>
      </c>
      <c r="G12" s="31">
        <f>C12+1.96*G39</f>
        <v>0.319297708791574975</v>
      </c>
      <c r="H12" s="24"/>
    </row>
    <row r="13" spans="1:8" s="11" customFormat="1" ht="15.80">
      <c r="A13" s="32"/>
      <c r="B13" s="33"/>
      <c r="C13" s="33"/>
      <c r="D13" s="33"/>
      <c r="E13" s="33"/>
      <c r="F13" s="33"/>
      <c r="G13" s="33"/>
      <c r="H13" s="34"/>
    </row>
    <row r="14" spans="1:1" s="7" customFormat="1"/>
    <row r="15" spans="1:8" s="7" customFormat="1" hidden="1">
      <c r="A15" s="7" t="s">
        <v>16</v>
      </c>
      <c r="B15" s="7" t="s">
        <v>17</v>
      </c>
      <c r="C15" s="7" t="s">
        <v>18</v>
      </c>
      <c r="D15" s="7" t="s">
        <v>19</v>
      </c>
      <c r="E15" s="7" t="s">
        <v>20</v>
      </c>
      <c r="F15" s="7" t="s">
        <v>21</v>
      </c>
      <c r="G15" s="7" t="s">
        <v>22</v>
      </c>
      <c r="H15" s="7" t="s">
        <v>23</v>
      </c>
      <extLst>
        <ext uri="smNativeData">
          <pm:rowDef xmlns:pm="smNativeData" id="1618350852" r="15" hidden="1" collapsedDB="0" collapsedOL="0"/>
        </ext>
      </extLst>
    </row>
    <row r="16" spans="1:8" s="7" customFormat="1" hidden="1">
      <c r="A16" s="7">
        <f>A9/A19</f>
        <v>0.00198412698412699982</v>
      </c>
      <c r="B16" s="7">
        <f>B9/B19</f>
        <v>0.00331384015594499992</v>
      </c>
      <c r="C16" s="7">
        <f>C9/C19</f>
        <v>0.00449385052034099974</v>
      </c>
      <c r="D16" s="7">
        <f>D9/D19</f>
        <v>0.00306727082607199986</v>
      </c>
      <c r="E16" s="7">
        <f>A9*A16</f>
        <v>0.017857142857142998</v>
      </c>
      <c r="F16" s="7">
        <f>B9*B16</f>
        <v>0.507017543859585018</v>
      </c>
      <c r="G16" s="7">
        <f>C9*C16</f>
        <v>0.0853831598864790031</v>
      </c>
      <c r="H16" s="7">
        <f>D9*D16</f>
        <v>0.404879749041503967</v>
      </c>
      <extLst>
        <ext uri="smNativeData">
          <pm:rowDef xmlns:pm="smNativeData" id="1618350852" r="16" hidden="1" collapsedDB="0" collapsedOL="0"/>
        </ext>
      </extLst>
    </row>
    <row r="17" spans="1:1" s="7" customFormat="1" hidden="1">
      <extLst>
        <ext uri="smNativeData">
          <pm:rowDef xmlns:pm="smNativeData" id="1618350852" r="17" hidden="1" collapsedDB="0" collapsedOL="0"/>
        </ext>
      </extLst>
    </row>
    <row r="18" spans="1:4" s="7" customFormat="1" hidden="1">
      <c r="A18" s="7" t="s">
        <v>24</v>
      </c>
      <c r="B18" s="7" t="s">
        <v>25</v>
      </c>
      <c r="C18" s="7" t="s">
        <v>26</v>
      </c>
      <c r="D18" s="7" t="s">
        <v>27</v>
      </c>
      <extLst>
        <ext uri="smNativeData">
          <pm:rowDef xmlns:pm="smNativeData" id="1618350852" r="18" hidden="1" collapsedDB="0" collapsedOL="0"/>
        </ext>
      </extLst>
    </row>
    <row r="19" spans="1:4" s="7" customFormat="1" hidden="1">
      <c r="A19" s="7">
        <f>E9*G9</f>
        <v>4536</v>
      </c>
      <c r="B19" s="7">
        <f>E9*H9</f>
        <v>46170</v>
      </c>
      <c r="C19" s="7">
        <f>F9*G9</f>
        <v>4228</v>
      </c>
      <c r="D19" s="7">
        <f>F9*H9</f>
        <v>43035</v>
      </c>
      <extLst>
        <ext uri="smNativeData">
          <pm:rowDef xmlns:pm="smNativeData" id="1618350852" r="19" hidden="1" collapsedDB="0" collapsedOL="0"/>
        </ext>
      </extLst>
    </row>
    <row r="20" spans="1:1" s="7" customFormat="1" hidden="1">
      <extLst>
        <ext uri="smNativeData">
          <pm:rowDef xmlns:pm="smNativeData" id="1618350852" r="20" hidden="1" collapsedDB="0" collapsedOL="0"/>
        </ext>
      </extLst>
    </row>
    <row r="21" spans="1:6" s="7" customFormat="1" hidden="1">
      <c r="A21" s="40" t="s">
        <v>28</v>
      </c>
      <c r="E21" s="7" t="s">
        <v>29</v>
      </c>
      <c r="F21" s="7" t="s">
        <v>30</v>
      </c>
      <extLst>
        <ext uri="smNativeData">
          <pm:rowDef xmlns:pm="smNativeData" id="1618350852" r="21" hidden="1" collapsedDB="0" collapsedOL="0"/>
        </ext>
      </extLst>
    </row>
    <row r="22" spans="1:6" s="7" customFormat="1" hidden="1">
      <c r="A22" s="7">
        <f>A9*POWER(A16,2)</f>
        <v>0.0000354308390020000008</v>
      </c>
      <c r="B22" s="7">
        <f>B9*POWER(B16,2)</f>
        <v>0.00168017509658699993</v>
      </c>
      <c r="C22" s="7">
        <f>C9*POWER(C16,2)</f>
        <v>0.000383699157481000022</v>
      </c>
      <c r="D22" s="7">
        <f>D9*POWER(D16,2)</f>
        <v>0.00124187584230199999</v>
      </c>
      <c r="E22" s="7">
        <f>SUM(A22:D22)</f>
        <v>0.00334118093537199989</v>
      </c>
      <c r="F22" s="35">
        <f>4*SUM(A22:D22)</f>
        <v>0.0133647237414880005</v>
      </c>
      <extLst>
        <ext uri="smNativeData">
          <pm:rowDef xmlns:pm="smNativeData" id="1618350852" r="22" hidden="1" collapsedDB="0" collapsedOL="0"/>
        </ext>
      </extLst>
    </row>
    <row r="23" spans="6:6" s="7" customFormat="1" hidden="1">
      <c r="F23" s="35"/>
      <extLst>
        <ext uri="smNativeData">
          <pm:rowDef xmlns:pm="smNativeData" id="1618350852" r="23" hidden="1" collapsedDB="0" collapsedOL="0"/>
        </ext>
      </extLst>
    </row>
    <row r="24" spans="1:1" hidden="1">
      <c r="A24" s="41" t="s">
        <v>31</v>
      </c>
      <extLst>
        <ext uri="smNativeData">
          <pm:rowDef xmlns:pm="smNativeData" id="1618350852" r="24" hidden="1" collapsedDB="0" collapsedOL="0"/>
        </ext>
      </extLst>
    </row>
    <row r="25" spans="1:7" hidden="1">
      <c r="A25" s="0" t="s">
        <v>32</v>
      </c>
      <c r="B25" s="0" t="s">
        <v>33</v>
      </c>
      <c r="C25" s="0" t="s">
        <v>34</v>
      </c>
      <c r="D25" s="0" t="s">
        <v>35</v>
      </c>
      <c r="E25" s="0" t="s">
        <v>36</v>
      </c>
      <c r="F25" s="0" t="s">
        <v>37</v>
      </c>
      <c r="G25" s="0" t="s">
        <v>38</v>
      </c>
      <extLst>
        <ext uri="smNativeData">
          <pm:rowDef xmlns:pm="smNativeData" id="1618350852" r="25" hidden="1" collapsedDB="0" collapsedOL="0"/>
        </ext>
      </extLst>
    </row>
    <row r="26" spans="1:7" hidden="1">
      <c r="A26" s="0">
        <f>POWER((E16+F16),2)</f>
        <v>0.275493436755982968</v>
      </c>
      <c r="B26" s="0">
        <f>POWER((G16+H16),2)</f>
        <v>0.240357719870528008</v>
      </c>
      <c r="C26" s="0">
        <f>POWER((E16+G16),2)</f>
        <v>0.0106585601105950012</v>
      </c>
      <c r="D26" s="0">
        <f>POWER((F16+H16),2)</f>
        <v>0.831556672800333985</v>
      </c>
      <c r="E26" s="0">
        <f>A26/E9</f>
        <v>0.00170057677009899999</v>
      </c>
      <c r="F26" s="0">
        <f>B26/F9</f>
        <v>0.00159177297927499994</v>
      </c>
      <c r="G26" s="36">
        <f>3*(E26+F26)</f>
        <v>0.00987704924812199891</v>
      </c>
      <extLst>
        <ext uri="smNativeData">
          <pm:rowDef xmlns:pm="smNativeData" id="1618350852" r="26" hidden="1" collapsedDB="0" collapsedOL="0"/>
        </ext>
      </extLst>
    </row>
    <row r="27" spans="1:1" hidden="1">
      <extLst>
        <ext uri="smNativeData">
          <pm:rowDef xmlns:pm="smNativeData" id="1618350852" r="27" hidden="1" collapsedDB="0" collapsedOL="0"/>
        </ext>
      </extLst>
    </row>
    <row r="28" spans="1:1" hidden="1">
      <c r="A28" s="41" t="s">
        <v>39</v>
      </c>
      <extLst>
        <ext uri="smNativeData">
          <pm:rowDef xmlns:pm="smNativeData" id="1618350852" r="28" hidden="1" collapsedDB="0" collapsedOL="0"/>
        </ext>
      </extLst>
    </row>
    <row r="29" spans="1:7" hidden="1">
      <c r="A29" s="0">
        <f>C26/G9</f>
        <v>0.000380662861092999982</v>
      </c>
      <c r="B29" s="0">
        <f>D26/H9</f>
        <v>0.0029177427115800004</v>
      </c>
      <c r="G29" s="0" t="s">
        <v>38</v>
      </c>
      <extLst>
        <ext uri="smNativeData">
          <pm:rowDef xmlns:pm="smNativeData" id="1618350852" r="29" hidden="1" collapsedDB="0" collapsedOL="0"/>
        </ext>
      </extLst>
    </row>
    <row r="30" spans="6:7" hidden="1">
      <c r="F30" s="36"/>
      <c r="G30" s="36">
        <f>3*(A29+B29)</f>
        <v>0.00989521671801900027</v>
      </c>
      <extLst>
        <ext uri="smNativeData">
          <pm:rowDef xmlns:pm="smNativeData" id="1618350852" r="30" hidden="1" collapsedDB="0" collapsedOL="0"/>
        </ext>
      </extLst>
    </row>
    <row r="31" spans="1:1" hidden="1">
      <extLst>
        <ext uri="smNativeData">
          <pm:rowDef xmlns:pm="smNativeData" id="1618350852" r="31" hidden="1" collapsedDB="0" collapsedOL="0"/>
        </ext>
      </extLst>
    </row>
    <row r="32" spans="1:7" hidden="1">
      <c r="A32" s="41" t="s">
        <v>40</v>
      </c>
      <c r="G32" s="0" t="s">
        <v>41</v>
      </c>
      <extLst>
        <ext uri="smNativeData">
          <pm:rowDef xmlns:pm="smNativeData" id="1618350852" r="32" hidden="1" collapsedDB="0" collapsedOL="0"/>
        </ext>
      </extLst>
    </row>
    <row r="33" spans="1:7" hidden="1">
      <c r="A33" s="0">
        <f>A16*SQRT(A26*C26)</f>
        <v>0.000107516312617000009</v>
      </c>
      <c r="B33" s="0">
        <f>B16*SQRT(A26*D26)</f>
        <v>0.0015861092984009999</v>
      </c>
      <c r="C33" s="0">
        <f>C16*SQRT(B26*C26)</f>
        <v>0.000227455754894000073</v>
      </c>
      <c r="D33" s="0">
        <f>D16*SQRT(B26*D26)</f>
        <v>0.00137128298754199984</v>
      </c>
      <c r="F33" s="36"/>
      <c r="G33" s="0">
        <f>2*(A33+B33+C33+D33)</f>
        <v>0.00658472870690799983</v>
      </c>
      <extLst>
        <ext uri="smNativeData">
          <pm:rowDef xmlns:pm="smNativeData" id="1618350852" r="33" hidden="1" collapsedDB="0" collapsedOL="0"/>
        </ext>
      </extLst>
    </row>
    <row r="34" spans="1:1" hidden="1">
      <extLst>
        <ext uri="smNativeData">
          <pm:rowDef xmlns:pm="smNativeData" id="1618350852" r="34" hidden="1" collapsedDB="0" collapsedOL="0"/>
        </ext>
      </extLst>
    </row>
    <row r="35" spans="1:10" hidden="1">
      <c r="A35" s="36" t="s">
        <v>42</v>
      </c>
      <c r="C35" s="0">
        <f>F22-G26-G30+G33</f>
        <v>0.000177186482255</v>
      </c>
      <c r="H35" s="37"/>
      <c r="I35" s="37"/>
      <c r="J35" s="37"/>
      <extLst>
        <ext uri="smNativeData">
          <pm:rowDef xmlns:pm="smNativeData" id="1618350852" r="35" hidden="1" collapsedDB="0" collapsedOL="0"/>
        </ext>
      </extLst>
    </row>
    <row r="36" spans="6:6" hidden="1">
      <c r="F36" s="36"/>
      <extLst>
        <ext uri="smNativeData">
          <pm:rowDef xmlns:pm="smNativeData" id="1618350852" r="36" hidden="1" collapsedDB="0" collapsedOL="0"/>
        </ext>
      </extLst>
    </row>
    <row r="37" spans="1:7" hidden="1">
      <c r="A37" s="36" t="s">
        <v>43</v>
      </c>
      <c r="C37" s="0">
        <f>C35/(4*POWER(C11,2))</f>
        <v>0.00292626528038699973</v>
      </c>
      <c r="E37" s="36" t="s">
        <v>44</v>
      </c>
      <c r="G37" s="0">
        <f>SQRT(C37)</f>
        <v>0.0540949653885370019</v>
      </c>
      <extLst>
        <ext uri="smNativeData">
          <pm:rowDef xmlns:pm="smNativeData" id="1618350852" r="37" hidden="1" collapsedDB="0" collapsedOL="0"/>
        </ext>
      </extLst>
    </row>
    <row r="38" spans="7:7" hidden="1">
      <c r="G38" s="36"/>
      <extLst>
        <ext uri="smNativeData">
          <pm:rowDef xmlns:pm="smNativeData" id="1618350852" r="38" hidden="1" collapsedDB="0" collapsedOL="0"/>
        </ext>
      </extLst>
    </row>
    <row r="39" spans="1:7" hidden="1">
      <c r="A39" s="36" t="s">
        <v>45</v>
      </c>
      <c r="C39" s="0">
        <f>((POWER((E9+F9),4))/(2*B4*(POWER((E9+F9+B4),3))))*C35</f>
        <v>0.00559459887461699967</v>
      </c>
      <c r="E39" s="36" t="s">
        <v>46</v>
      </c>
      <c r="G39" s="0">
        <f>SQRT(C39)</f>
        <v>0.0747970512427929979</v>
      </c>
      <extLst>
        <ext uri="smNativeData">
          <pm:rowDef xmlns:pm="smNativeData" id="1618350852" r="39" hidden="1" collapsedDB="0" collapsedOL="0"/>
        </ext>
      </extLst>
    </row>
  </sheetData>
  <sheetProtection password="DF31" sheet="1" autoFilter="0"/>
  <printOptions>
    <extLst>
      <ext uri="smNativeData">
        <pm:pageFlags xmlns:pm="smNativeData" id="1618350852" printRowHead="0" printColHead="0" printHeadLine="0" printFootLine="0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/>
  <headerFooter>
    <extLst>
      <ext uri="smNativeData">
        <pm:header xmlns:pm="smNativeData" id="1618350852" l="56" r="56" t="56" b="56" borderId="0" fillId="0" vertical="0"/>
        <pm:footer xmlns:pm="smNativeData" id="1618350852" l="56" r="56" t="56" b="56" borderId="0" fillId="0" vertical="2"/>
        <pm:paperBin xmlns:pm="smNativeData" id="1618350852" Id="0" type="0" value="0"/>
        <pm:paperBin xmlns:pm="smNativeData" id="1618350852" Id="1" type="0" value="0"/>
      </ext>
    </extLst>
  </headerFooter>
  <extLst>
    <ext uri="smNativeData">
      <pm:sheetPrefs xmlns:pm="smNativeData" day="161835085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normal" workbookViewId="0">
      <selection activeCell="F2" sqref="F2"/>
    </sheetView>
  </sheetViews>
  <sheetFormatPr baseColWidth="9" defaultColWidth="10.000000" defaultRowHeight="13.45"/>
  <sheetData>
    <row r="1" spans="1:1">
      <c r="A1" s="0" t="s">
        <v>47</v>
      </c>
    </row>
  </sheetData>
  <printOptions>
    <extLst>
      <ext uri="smNativeData">
        <pm:pageFlags xmlns:pm="smNativeData" id="1618350852" printRowHead="0" printColHead="0" printHeadLine="0" printFootLine="0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/>
  <headerFooter>
    <extLst>
      <ext uri="smNativeData">
        <pm:header xmlns:pm="smNativeData" id="1618350852" l="56" r="56" t="56" b="56" borderId="0" fillId="0" vertical="0"/>
        <pm:footer xmlns:pm="smNativeData" id="1618350852" l="56" r="56" t="56" b="56" borderId="0" fillId="0" vertical="2"/>
        <pm:paperBin xmlns:pm="smNativeData" id="1618350852" Id="0" type="0" value="0"/>
        <pm:paperBin xmlns:pm="smNativeData" id="1618350852" Id="1" type="0" value="0"/>
      </ext>
    </extLst>
  </headerFooter>
  <extLst>
    <ext uri="smNativeData">
      <pm:sheetPrefs xmlns:pm="smNativeData" day="161835085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Herzog</dc:creator>
  <cp:keywords/>
  <dc:description/>
  <cp:lastModifiedBy>Michael Herzog</cp:lastModifiedBy>
  <cp:revision>0</cp:revision>
  <dcterms:created xsi:type="dcterms:W3CDTF">2019-03-24T16:59:47Z</dcterms:created>
  <dcterms:modified xsi:type="dcterms:W3CDTF">2021-04-13T23:54:12Z</dcterms:modified>
</cp:coreProperties>
</file>